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61" yWindow="1365" windowWidth="22155" windowHeight="11865" tabRatio="500" activeTab="0"/>
  </bookViews>
  <sheets>
    <sheet name="Tax rate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<sst xmlns="http://schemas.openxmlformats.org/spreadsheetml/2006/main" count="89" uniqueCount="49">
  <si>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Town Net Taxes to Raise</t>
  </si>
  <si>
    <t>Town Valuation w/utilities ($000s)</t>
  </si>
  <si>
    <t>Total Town Appropriations</t>
  </si>
  <si>
    <t>Town Appropriations excl. debt service</t>
  </si>
  <si>
    <t>Town Debt service</t>
  </si>
  <si>
    <t>Available to reduce taxes at 5%</t>
  </si>
  <si>
    <t xml:space="preserve">    Conservation bond $3 million removed from appropriations and revenues as figures offset and there is no 2014 impact.  </t>
  </si>
  <si>
    <t>JBVD</t>
  </si>
  <si>
    <t>RBVD</t>
  </si>
  <si>
    <t>RWD</t>
  </si>
  <si>
    <t>Town</t>
  </si>
  <si>
    <t>School</t>
  </si>
  <si>
    <t>Total</t>
  </si>
  <si>
    <t>1.  Appropriations</t>
  </si>
  <si>
    <t>2.  Less:  Revenues</t>
  </si>
  <si>
    <t>4.  Plus:  overlay for abatements</t>
  </si>
  <si>
    <t>5.  Less:  prior year surplus applied</t>
  </si>
  <si>
    <t>7.  Valuation with util. ($000s)</t>
  </si>
  <si>
    <t>County</t>
  </si>
  <si>
    <t>excl. dist.</t>
  </si>
  <si>
    <t>8.  Tax rate (line 6/line 7)</t>
  </si>
  <si>
    <t>3.  Plus:  War service credits</t>
  </si>
  <si>
    <t>6.  Net taxes to raise (lines 1-5)</t>
  </si>
  <si>
    <t>2014 tax rate calculation</t>
  </si>
  <si>
    <t>---------------District taxes-------------------</t>
  </si>
  <si>
    <t>2015 tax rate calculation</t>
  </si>
  <si>
    <t>2013 tax rate calculation</t>
  </si>
  <si>
    <t>6.  Plus:  other adjustments</t>
  </si>
  <si>
    <t>7.  Net taxes to raise (lines 1-6)</t>
  </si>
  <si>
    <t>8.  Valuation with util. ($000s)</t>
  </si>
  <si>
    <t>9.  Tax rate (line 7/line 8)</t>
  </si>
  <si>
    <t xml:space="preserve">Note:  Figures above are from tax rate setting meeting.  Per 2014 Town Annual Report, taxes to raise were $6,590,521.  </t>
  </si>
  <si>
    <t xml:space="preserve">    The slight reduction resulted in a tax rate of $3.68 per the Annual Report.  The difference is in the overlay, which was reduced to $70,042.</t>
  </si>
  <si>
    <t>Unassigned fund balance at prior YE</t>
  </si>
  <si>
    <t>Fund bal. at 5% retainage</t>
  </si>
  <si>
    <t>Category</t>
  </si>
  <si>
    <t>Town Tax Rate</t>
  </si>
  <si>
    <t>Tax Rate Town &amp; School (no districts)</t>
  </si>
  <si>
    <t>% Change</t>
  </si>
  <si>
    <t xml:space="preserve"> </t>
  </si>
  <si>
    <t>Table created by the Rye Civic League (revision B)</t>
  </si>
  <si>
    <t>'14-'15 $ chg.</t>
  </si>
  <si>
    <t xml:space="preserve">  Less:  Revenues</t>
  </si>
  <si>
    <t xml:space="preserve">  Plus:  Other</t>
  </si>
  <si>
    <t xml:space="preserve">  Less:  Prior year surplus applied </t>
  </si>
  <si>
    <t xml:space="preserve">School and County Tax Rate </t>
  </si>
  <si>
    <t>Jenness Beach District</t>
  </si>
  <si>
    <t>Rye Beach District</t>
  </si>
  <si>
    <t>Rye Water District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</si>
</sst>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&quot;$&quot;#,##0.00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0.0%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13" fillId="12" borderId="0" applyNumberFormat="0" applyBorder="0" applyAlignment="0" applyProtection="0"/>
    <xf numFmtId="0" fontId="17" fillId="2" borderId="1" applyNumberFormat="0" applyAlignment="0" applyProtection="0"/>
    <xf numFmtId="0" fontId="1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5" borderId="0" applyNumberFormat="0" applyBorder="0" applyAlignment="0" applyProtection="0"/>
    <xf numFmtId="0" fontId="0" fillId="16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8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 quotePrefix="1">
      <alignment/>
    </xf>
    <xf numFmtId="167" fontId="0" fillId="2" borderId="0" xfId="0" applyNumberForma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5" fontId="0" fillId="2" borderId="18" xfId="0" applyNumberFormat="1" applyFill="1" applyBorder="1" applyAlignment="1">
      <alignment/>
    </xf>
    <xf numFmtId="6" fontId="0" fillId="2" borderId="18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7" fontId="0" fillId="2" borderId="18" xfId="0" applyNumberFormat="1" applyFill="1" applyBorder="1" applyAlignment="1">
      <alignment/>
    </xf>
    <xf numFmtId="167" fontId="1" fillId="2" borderId="18" xfId="0" applyNumberFormat="1" applyFont="1" applyFill="1" applyBorder="1" applyAlignment="1">
      <alignment/>
    </xf>
    <xf numFmtId="164" fontId="0" fillId="2" borderId="18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9" xfId="0" applyFill="1" applyBorder="1" applyAlignment="1" quotePrefix="1">
      <alignment/>
    </xf>
    <xf numFmtId="0" fontId="7" fillId="2" borderId="0" xfId="0" applyFont="1" applyFill="1" applyAlignment="1">
      <alignment/>
    </xf>
    <xf numFmtId="0" fontId="1" fillId="2" borderId="18" xfId="0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0" fontId="1" fillId="16" borderId="18" xfId="0" applyFont="1" applyFill="1" applyBorder="1" applyAlignment="1">
      <alignment/>
    </xf>
    <xf numFmtId="0" fontId="1" fillId="16" borderId="18" xfId="0" applyFont="1" applyFill="1" applyBorder="1" applyAlignment="1">
      <alignment horizontal="center"/>
    </xf>
    <xf numFmtId="44" fontId="0" fillId="2" borderId="18" xfId="44" applyFont="1" applyFill="1" applyBorder="1" applyAlignment="1">
      <alignment/>
    </xf>
    <xf numFmtId="44" fontId="0" fillId="2" borderId="18" xfId="44" applyNumberFormat="1" applyFont="1" applyFill="1" applyBorder="1" applyAlignment="1">
      <alignment/>
    </xf>
    <xf numFmtId="8" fontId="0" fillId="2" borderId="18" xfId="0" applyNumberFormat="1" applyFill="1" applyBorder="1" applyAlignment="1">
      <alignment/>
    </xf>
    <xf numFmtId="10" fontId="0" fillId="2" borderId="18" xfId="59" applyNumberFormat="1" applyFont="1" applyFill="1" applyBorder="1" applyAlignment="1">
      <alignment/>
    </xf>
    <xf numFmtId="10" fontId="1" fillId="2" borderId="18" xfId="59" applyNumberFormat="1" applyFont="1" applyFill="1" applyBorder="1" applyAlignment="1">
      <alignment/>
    </xf>
    <xf numFmtId="10" fontId="0" fillId="2" borderId="18" xfId="59" applyNumberFormat="1" applyFont="1" applyFill="1" applyBorder="1" applyAlignment="1">
      <alignment/>
    </xf>
    <xf numFmtId="0" fontId="0" fillId="0" borderId="10" xfId="0" applyBorder="1" applyAlignment="1">
      <alignment/>
    </xf>
    <xf numFmtId="165" fontId="0" fillId="2" borderId="16" xfId="0" applyNumberFormat="1" applyFill="1" applyBorder="1" applyAlignment="1">
      <alignment/>
    </xf>
    <xf numFmtId="167" fontId="1" fillId="2" borderId="16" xfId="0" applyNumberFormat="1" applyFon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8" fontId="0" fillId="2" borderId="11" xfId="0" applyNumberFormat="1" applyFill="1" applyBorder="1" applyAlignment="1">
      <alignment/>
    </xf>
    <xf numFmtId="10" fontId="0" fillId="2" borderId="0" xfId="59" applyNumberFormat="1" applyFont="1" applyFill="1" applyAlignment="1">
      <alignment/>
    </xf>
    <xf numFmtId="0" fontId="1" fillId="2" borderId="11" xfId="0" applyFont="1" applyFill="1" applyBorder="1" applyAlignment="1">
      <alignment horizontal="center"/>
    </xf>
    <xf numFmtId="8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 quotePrefix="1">
      <alignment/>
    </xf>
    <xf numFmtId="0" fontId="0" fillId="2" borderId="18" xfId="0" applyFill="1" applyBorder="1" applyAlignment="1" quotePrefix="1">
      <alignment/>
    </xf>
    <xf numFmtId="0" fontId="1" fillId="16" borderId="18" xfId="0" applyFont="1" applyFill="1" applyBorder="1" applyAlignment="1" quotePrefix="1">
      <alignment horizontal="center"/>
    </xf>
    <xf numFmtId="10" fontId="0" fillId="2" borderId="18" xfId="59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39">
      <selection activeCell="J58" sqref="J58"/>
    </sheetView>
  </sheetViews>
  <sheetFormatPr defaultColWidth="11.00390625" defaultRowHeight="12.75"/>
  <cols>
    <col min="1" max="1" width="3.125" style="0" customWidth="1"/>
    <col min="2" max="2" width="35.00390625" style="0" customWidth="1"/>
    <col min="3" max="4" width="13.25390625" style="0" customWidth="1"/>
    <col min="5" max="5" width="13.75390625" style="0" customWidth="1"/>
    <col min="6" max="6" width="13.375" style="0" customWidth="1"/>
    <col min="7" max="7" width="11.00390625" style="0" customWidth="1"/>
    <col min="8" max="9" width="13.125" style="0" customWidth="1"/>
  </cols>
  <sheetData>
    <row r="1" spans="1:10" ht="15">
      <c r="A1" s="1"/>
      <c r="B1" s="27" t="s">
        <v>40</v>
      </c>
      <c r="C1" s="1"/>
      <c r="D1" s="1"/>
      <c r="E1" s="1"/>
      <c r="F1" s="1"/>
      <c r="G1" s="1"/>
      <c r="H1" s="1"/>
      <c r="I1" s="1"/>
      <c r="J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thickBot="1">
      <c r="A3" s="1"/>
      <c r="B3" s="2" t="s">
        <v>25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4"/>
      <c r="C4" s="5"/>
      <c r="D4" s="5"/>
      <c r="E4" s="5"/>
      <c r="F4" s="46" t="s">
        <v>12</v>
      </c>
      <c r="G4" s="48" t="s">
        <v>24</v>
      </c>
      <c r="H4" s="5"/>
      <c r="I4" s="5"/>
      <c r="J4" s="6"/>
      <c r="K4" s="1"/>
    </row>
    <row r="5" spans="1:11" ht="12.75">
      <c r="A5" s="1"/>
      <c r="B5" s="7"/>
      <c r="C5" s="24" t="s">
        <v>11</v>
      </c>
      <c r="D5" s="24" t="s">
        <v>18</v>
      </c>
      <c r="E5" s="24" t="s">
        <v>10</v>
      </c>
      <c r="F5" s="24" t="s">
        <v>19</v>
      </c>
      <c r="G5" s="24" t="s">
        <v>7</v>
      </c>
      <c r="H5" s="24" t="s">
        <v>8</v>
      </c>
      <c r="I5" s="24" t="s">
        <v>9</v>
      </c>
      <c r="J5" s="9"/>
      <c r="K5" s="1"/>
    </row>
    <row r="6" spans="1:11" ht="12.75">
      <c r="A6" s="1"/>
      <c r="B6" s="25" t="s">
        <v>13</v>
      </c>
      <c r="C6" s="18"/>
      <c r="D6" s="18"/>
      <c r="E6" s="18">
        <v>9053248</v>
      </c>
      <c r="F6" s="17"/>
      <c r="G6" s="18">
        <v>100050</v>
      </c>
      <c r="H6" s="18">
        <v>143300</v>
      </c>
      <c r="I6" s="18">
        <v>1212261</v>
      </c>
      <c r="J6" s="9"/>
      <c r="K6" s="1"/>
    </row>
    <row r="7" spans="1:11" ht="12.75">
      <c r="A7" s="1"/>
      <c r="B7" s="25" t="s">
        <v>14</v>
      </c>
      <c r="C7" s="19"/>
      <c r="D7" s="19"/>
      <c r="E7" s="19">
        <v>-3372210</v>
      </c>
      <c r="F7" s="17"/>
      <c r="G7" s="17"/>
      <c r="H7" s="19">
        <v>-16817</v>
      </c>
      <c r="I7" s="19">
        <v>-390482</v>
      </c>
      <c r="J7" s="9"/>
      <c r="K7" s="1"/>
    </row>
    <row r="8" spans="1:11" ht="12.75">
      <c r="A8" s="1"/>
      <c r="B8" s="25" t="s">
        <v>21</v>
      </c>
      <c r="C8" s="18"/>
      <c r="D8" s="18"/>
      <c r="E8" s="18">
        <v>167000</v>
      </c>
      <c r="F8" s="17"/>
      <c r="G8" s="18"/>
      <c r="H8" s="18"/>
      <c r="I8" s="18"/>
      <c r="J8" s="9"/>
      <c r="K8" s="1"/>
    </row>
    <row r="9" spans="1:11" ht="12.75">
      <c r="A9" s="1"/>
      <c r="B9" s="25" t="s">
        <v>15</v>
      </c>
      <c r="C9" s="18"/>
      <c r="D9" s="18"/>
      <c r="E9" s="18">
        <v>75000</v>
      </c>
      <c r="F9" s="17"/>
      <c r="G9" s="18"/>
      <c r="H9" s="18"/>
      <c r="I9" s="18"/>
      <c r="J9" s="9"/>
      <c r="K9" s="1"/>
    </row>
    <row r="10" spans="1:11" ht="12.75">
      <c r="A10" s="1"/>
      <c r="B10" s="25" t="s">
        <v>16</v>
      </c>
      <c r="C10" s="18"/>
      <c r="D10" s="18"/>
      <c r="E10" s="19">
        <v>-400000</v>
      </c>
      <c r="F10" s="19"/>
      <c r="G10" s="19">
        <v>-4000</v>
      </c>
      <c r="H10" s="19">
        <v>-66221</v>
      </c>
      <c r="I10" s="19">
        <v>-150000</v>
      </c>
      <c r="J10" s="9"/>
      <c r="K10" s="1"/>
    </row>
    <row r="11" spans="1:11" ht="12.75">
      <c r="A11" s="1"/>
      <c r="B11" s="25" t="s">
        <v>27</v>
      </c>
      <c r="C11" s="18"/>
      <c r="D11" s="18"/>
      <c r="E11" s="19"/>
      <c r="F11" s="19"/>
      <c r="G11" s="19">
        <v>1778</v>
      </c>
      <c r="H11" s="19">
        <v>1499</v>
      </c>
      <c r="I11" s="19">
        <v>3008</v>
      </c>
      <c r="J11" s="9"/>
      <c r="K11" s="1"/>
    </row>
    <row r="12" spans="1:11" ht="12.75">
      <c r="A12" s="1"/>
      <c r="B12" s="26" t="s">
        <v>28</v>
      </c>
      <c r="C12" s="18"/>
      <c r="D12" s="18"/>
      <c r="E12" s="18">
        <f>SUM(E6:E10)</f>
        <v>5523038</v>
      </c>
      <c r="F12" s="17"/>
      <c r="G12" s="18">
        <f>SUM(G6:G11)</f>
        <v>97828</v>
      </c>
      <c r="H12" s="18">
        <f>SUM(H6:H11)</f>
        <v>61761</v>
      </c>
      <c r="I12" s="18">
        <f>SUM(I6:I11)</f>
        <v>674787</v>
      </c>
      <c r="J12" s="9"/>
      <c r="K12" s="1"/>
    </row>
    <row r="13" spans="1:11" ht="12.75">
      <c r="A13" s="1"/>
      <c r="B13" s="25" t="s">
        <v>29</v>
      </c>
      <c r="C13" s="20"/>
      <c r="D13" s="20"/>
      <c r="E13" s="20">
        <v>1868082.7</v>
      </c>
      <c r="F13" s="17"/>
      <c r="G13" s="20">
        <v>407618.7</v>
      </c>
      <c r="H13" s="20">
        <v>247042.4</v>
      </c>
      <c r="I13" s="20">
        <v>1163426.5</v>
      </c>
      <c r="J13" s="9"/>
      <c r="K13" s="1"/>
    </row>
    <row r="14" spans="1:11" ht="12.75">
      <c r="A14" s="1"/>
      <c r="B14" s="25" t="s">
        <v>30</v>
      </c>
      <c r="C14" s="21">
        <f>4.353+2.463</f>
        <v>6.816</v>
      </c>
      <c r="D14" s="21">
        <v>1.111</v>
      </c>
      <c r="E14" s="21">
        <f>E12/E13</f>
        <v>2.956527567007606</v>
      </c>
      <c r="F14" s="22">
        <f>SUM(C14:E14)</f>
        <v>10.883527567007606</v>
      </c>
      <c r="G14" s="23">
        <f>G12/G13</f>
        <v>0.23999880280271735</v>
      </c>
      <c r="H14" s="23">
        <f>H12/H13</f>
        <v>0.2500016191552543</v>
      </c>
      <c r="I14" s="23">
        <f>I12/I13</f>
        <v>0.5799996819738935</v>
      </c>
      <c r="J14" s="9"/>
      <c r="K14" s="1"/>
    </row>
    <row r="15" spans="1:11" ht="12.75">
      <c r="A15" s="1"/>
      <c r="B15" s="7"/>
      <c r="C15" s="11"/>
      <c r="D15" s="11"/>
      <c r="E15" s="11"/>
      <c r="F15" s="12"/>
      <c r="G15" s="13"/>
      <c r="H15" s="13"/>
      <c r="I15" s="13"/>
      <c r="J15" s="9"/>
      <c r="K15" s="1"/>
    </row>
    <row r="16" spans="1:11" ht="12.75">
      <c r="A16" s="1"/>
      <c r="B16" s="25" t="s">
        <v>33</v>
      </c>
      <c r="C16" s="21"/>
      <c r="D16" s="21"/>
      <c r="E16" s="18">
        <v>2002437</v>
      </c>
      <c r="F16" s="12"/>
      <c r="G16" s="13"/>
      <c r="H16" s="13"/>
      <c r="I16" s="13"/>
      <c r="J16" s="9"/>
      <c r="K16" s="1"/>
    </row>
    <row r="17" spans="1:11" ht="12.75">
      <c r="A17" s="1"/>
      <c r="B17" s="25" t="s">
        <v>34</v>
      </c>
      <c r="C17" s="17"/>
      <c r="D17" s="17"/>
      <c r="E17" s="18">
        <v>1179296</v>
      </c>
      <c r="F17" s="8"/>
      <c r="G17" s="8"/>
      <c r="H17" s="8"/>
      <c r="I17" s="8"/>
      <c r="J17" s="9"/>
      <c r="K17" s="1"/>
    </row>
    <row r="18" spans="1:11" ht="12.75">
      <c r="A18" s="1"/>
      <c r="B18" s="25" t="s">
        <v>5</v>
      </c>
      <c r="C18" s="17"/>
      <c r="D18" s="17"/>
      <c r="E18" s="18">
        <f>E16-E17</f>
        <v>823141</v>
      </c>
      <c r="F18" s="8"/>
      <c r="G18" s="8"/>
      <c r="H18" s="8"/>
      <c r="I18" s="8"/>
      <c r="J18" s="9"/>
      <c r="K18" s="1"/>
    </row>
    <row r="19" spans="1:11" ht="13.5" thickBot="1">
      <c r="A19" s="1"/>
      <c r="B19" s="14"/>
      <c r="C19" s="15"/>
      <c r="D19" s="15"/>
      <c r="E19" s="15"/>
      <c r="F19" s="15"/>
      <c r="G19" s="15"/>
      <c r="H19" s="15"/>
      <c r="I19" s="15"/>
      <c r="J19" s="16"/>
      <c r="K19" s="1"/>
    </row>
    <row r="20" spans="1:11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1"/>
    </row>
    <row r="21" spans="1:11" ht="13.5" thickBot="1">
      <c r="A21" s="1"/>
      <c r="B21" s="2" t="s">
        <v>23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38"/>
      <c r="C22" s="5"/>
      <c r="D22" s="5"/>
      <c r="E22" s="5"/>
      <c r="F22" s="46" t="s">
        <v>12</v>
      </c>
      <c r="G22" s="48" t="s">
        <v>24</v>
      </c>
      <c r="H22" s="5"/>
      <c r="I22" s="5"/>
      <c r="J22" s="6"/>
      <c r="K22" s="1"/>
    </row>
    <row r="23" spans="1:11" ht="12.75">
      <c r="A23" s="1"/>
      <c r="B23" s="7"/>
      <c r="C23" s="24" t="s">
        <v>11</v>
      </c>
      <c r="D23" s="24" t="s">
        <v>18</v>
      </c>
      <c r="E23" s="24" t="s">
        <v>10</v>
      </c>
      <c r="F23" s="24" t="s">
        <v>19</v>
      </c>
      <c r="G23" s="24" t="s">
        <v>7</v>
      </c>
      <c r="H23" s="24" t="s">
        <v>8</v>
      </c>
      <c r="I23" s="24" t="s">
        <v>9</v>
      </c>
      <c r="J23" s="9"/>
      <c r="K23" s="1"/>
    </row>
    <row r="24" spans="1:11" ht="12.75">
      <c r="A24" s="1"/>
      <c r="B24" s="25" t="s">
        <v>13</v>
      </c>
      <c r="C24" s="18"/>
      <c r="D24" s="18"/>
      <c r="E24" s="18">
        <f>13212719-3000000</f>
        <v>10212719</v>
      </c>
      <c r="F24" s="17"/>
      <c r="G24" s="18">
        <v>95800</v>
      </c>
      <c r="H24" s="18">
        <v>143200</v>
      </c>
      <c r="I24" s="18">
        <v>958905</v>
      </c>
      <c r="J24" s="9"/>
      <c r="K24" s="1"/>
    </row>
    <row r="25" spans="1:11" ht="12.75">
      <c r="A25" s="1"/>
      <c r="B25" s="25" t="s">
        <v>14</v>
      </c>
      <c r="C25" s="19"/>
      <c r="D25" s="19"/>
      <c r="E25" s="19">
        <f>-6596518+3000000</f>
        <v>-3596518</v>
      </c>
      <c r="F25" s="17"/>
      <c r="G25" s="19">
        <v>-4000</v>
      </c>
      <c r="H25" s="19">
        <v>-53447</v>
      </c>
      <c r="I25" s="19">
        <v>-361393</v>
      </c>
      <c r="J25" s="9"/>
      <c r="K25" s="1"/>
    </row>
    <row r="26" spans="1:11" ht="12.75">
      <c r="A26" s="1"/>
      <c r="B26" s="25" t="s">
        <v>21</v>
      </c>
      <c r="C26" s="18"/>
      <c r="D26" s="18"/>
      <c r="E26" s="18">
        <v>173000</v>
      </c>
      <c r="F26" s="17"/>
      <c r="G26" s="18"/>
      <c r="H26" s="18"/>
      <c r="I26" s="18"/>
      <c r="J26" s="9"/>
      <c r="K26" s="1"/>
    </row>
    <row r="27" spans="1:11" ht="12.75">
      <c r="A27" s="1"/>
      <c r="B27" s="25" t="s">
        <v>15</v>
      </c>
      <c r="C27" s="18"/>
      <c r="D27" s="18"/>
      <c r="E27" s="18">
        <v>75000</v>
      </c>
      <c r="F27" s="17"/>
      <c r="G27" s="18"/>
      <c r="H27" s="18"/>
      <c r="I27" s="18"/>
      <c r="J27" s="9"/>
      <c r="K27" s="1"/>
    </row>
    <row r="28" spans="1:11" ht="12.75">
      <c r="A28" s="1"/>
      <c r="B28" s="25" t="s">
        <v>16</v>
      </c>
      <c r="C28" s="18"/>
      <c r="D28" s="18"/>
      <c r="E28" s="19">
        <v>-268722</v>
      </c>
      <c r="F28" s="17"/>
      <c r="G28" s="18"/>
      <c r="H28" s="18"/>
      <c r="I28" s="18"/>
      <c r="J28" s="9"/>
      <c r="K28" s="1"/>
    </row>
    <row r="29" spans="1:11" ht="12.75">
      <c r="A29" s="1"/>
      <c r="B29" s="26" t="s">
        <v>22</v>
      </c>
      <c r="C29" s="18"/>
      <c r="D29" s="18"/>
      <c r="E29" s="18">
        <f>SUM(E24:E28)</f>
        <v>6595479</v>
      </c>
      <c r="F29" s="17"/>
      <c r="G29" s="18">
        <f>SUM(G24:G28)</f>
        <v>91800</v>
      </c>
      <c r="H29" s="18">
        <f>SUM(H24:H28)</f>
        <v>89753</v>
      </c>
      <c r="I29" s="18">
        <f>SUM(I24:I28)</f>
        <v>597512</v>
      </c>
      <c r="J29" s="9"/>
      <c r="K29" s="1"/>
    </row>
    <row r="30" spans="1:11" ht="12.75">
      <c r="A30" s="1"/>
      <c r="B30" s="25" t="s">
        <v>17</v>
      </c>
      <c r="C30" s="20"/>
      <c r="D30" s="20"/>
      <c r="E30" s="20">
        <v>1786611.9</v>
      </c>
      <c r="F30" s="17"/>
      <c r="G30" s="20">
        <v>395211.9</v>
      </c>
      <c r="H30" s="20">
        <v>222715.3</v>
      </c>
      <c r="I30" s="20">
        <v>1121898.7</v>
      </c>
      <c r="J30" s="9"/>
      <c r="K30" s="1"/>
    </row>
    <row r="31" spans="1:11" ht="12.75">
      <c r="A31" s="1"/>
      <c r="B31" s="25" t="s">
        <v>20</v>
      </c>
      <c r="C31" s="21">
        <f>4.195+2.53</f>
        <v>6.725</v>
      </c>
      <c r="D31" s="21">
        <v>1.136</v>
      </c>
      <c r="E31" s="21">
        <f>E29/E30</f>
        <v>3.6916125992444138</v>
      </c>
      <c r="F31" s="22">
        <f>SUM(C31:E31)</f>
        <v>11.552612599244414</v>
      </c>
      <c r="G31" s="23">
        <f>G29/G30</f>
        <v>0.23228045511787473</v>
      </c>
      <c r="H31" s="23">
        <f>H29/H30</f>
        <v>0.4029943160618063</v>
      </c>
      <c r="I31" s="23">
        <f>I29/I30</f>
        <v>0.532589974478088</v>
      </c>
      <c r="J31" s="9"/>
      <c r="K31" s="1"/>
    </row>
    <row r="32" spans="1:11" ht="12.75">
      <c r="A32" s="1"/>
      <c r="B32" s="7" t="s">
        <v>31</v>
      </c>
      <c r="C32" s="11"/>
      <c r="D32" s="11"/>
      <c r="E32" s="11"/>
      <c r="F32" s="12"/>
      <c r="G32" s="13"/>
      <c r="H32" s="13"/>
      <c r="I32" s="13"/>
      <c r="J32" s="9"/>
      <c r="K32" s="1"/>
    </row>
    <row r="33" spans="1:11" ht="12.75">
      <c r="A33" s="1"/>
      <c r="B33" s="10" t="s">
        <v>32</v>
      </c>
      <c r="C33" s="11"/>
      <c r="D33" s="11"/>
      <c r="E33" s="11"/>
      <c r="F33" s="12"/>
      <c r="G33" s="13"/>
      <c r="H33" s="13"/>
      <c r="I33" s="13"/>
      <c r="J33" s="9"/>
      <c r="K33" s="1"/>
    </row>
    <row r="34" spans="1:11" ht="12.75">
      <c r="A34" s="1"/>
      <c r="B34" s="7" t="s">
        <v>6</v>
      </c>
      <c r="C34" s="11"/>
      <c r="D34" s="11"/>
      <c r="E34" s="11"/>
      <c r="F34" s="12"/>
      <c r="G34" s="13"/>
      <c r="H34" s="13"/>
      <c r="I34" s="13"/>
      <c r="J34" s="9"/>
      <c r="K34" s="1"/>
    </row>
    <row r="35" spans="1:11" ht="12.75">
      <c r="A35" s="1"/>
      <c r="B35" s="7"/>
      <c r="C35" s="11"/>
      <c r="D35" s="11"/>
      <c r="E35" s="11"/>
      <c r="F35" s="12"/>
      <c r="G35" s="13"/>
      <c r="H35" s="13"/>
      <c r="I35" s="13"/>
      <c r="J35" s="9"/>
      <c r="K35" s="1"/>
    </row>
    <row r="36" spans="1:11" ht="12.75">
      <c r="A36" s="1"/>
      <c r="B36" s="25" t="s">
        <v>33</v>
      </c>
      <c r="C36" s="21"/>
      <c r="D36" s="21"/>
      <c r="E36" s="18">
        <v>1630845</v>
      </c>
      <c r="F36" s="12"/>
      <c r="G36" s="13"/>
      <c r="H36" s="13"/>
      <c r="I36" s="13"/>
      <c r="J36" s="9"/>
      <c r="K36" s="1"/>
    </row>
    <row r="37" spans="1:11" ht="12.75">
      <c r="A37" s="1"/>
      <c r="B37" s="25" t="s">
        <v>34</v>
      </c>
      <c r="C37" s="17"/>
      <c r="D37" s="17"/>
      <c r="E37" s="18">
        <v>1362123</v>
      </c>
      <c r="F37" s="12"/>
      <c r="G37" s="13"/>
      <c r="H37" s="13"/>
      <c r="I37" s="13"/>
      <c r="J37" s="9"/>
      <c r="K37" s="1"/>
    </row>
    <row r="38" spans="1:11" ht="12.75">
      <c r="A38" s="1"/>
      <c r="B38" s="25" t="s">
        <v>5</v>
      </c>
      <c r="C38" s="17"/>
      <c r="D38" s="17"/>
      <c r="E38" s="18">
        <f>E36-E37</f>
        <v>268722</v>
      </c>
      <c r="F38" s="12"/>
      <c r="G38" s="13"/>
      <c r="H38" s="13"/>
      <c r="I38" s="13"/>
      <c r="J38" s="9"/>
      <c r="K38" s="1"/>
    </row>
    <row r="39" spans="1:11" ht="13.5" thickBot="1">
      <c r="A39" s="1"/>
      <c r="B39" s="14"/>
      <c r="C39" s="15"/>
      <c r="D39" s="15"/>
      <c r="E39" s="39"/>
      <c r="F39" s="40"/>
      <c r="G39" s="41"/>
      <c r="H39" s="41"/>
      <c r="I39" s="41"/>
      <c r="J39" s="16"/>
      <c r="K39" s="1"/>
    </row>
    <row r="40" spans="1:11" ht="12.75">
      <c r="A40" s="1"/>
      <c r="B40" s="1"/>
      <c r="C40" s="3"/>
      <c r="D40" s="3"/>
      <c r="E40" s="3"/>
      <c r="F40" s="3"/>
      <c r="G40" s="3"/>
      <c r="H40" s="3"/>
      <c r="I40" s="3"/>
      <c r="J40" s="1"/>
      <c r="K40" s="1"/>
    </row>
    <row r="41" spans="1:11" ht="13.5" thickBot="1">
      <c r="A41" s="1"/>
      <c r="B41" s="2" t="s">
        <v>26</v>
      </c>
      <c r="C41" s="3"/>
      <c r="D41" s="3"/>
      <c r="E41" s="3"/>
      <c r="F41" s="3"/>
      <c r="H41" s="1"/>
      <c r="I41" s="1"/>
      <c r="J41" s="1"/>
      <c r="K41" s="1"/>
    </row>
    <row r="42" spans="1:11" ht="12.75">
      <c r="A42" s="1"/>
      <c r="B42" s="43"/>
      <c r="C42" s="44"/>
      <c r="D42" s="44"/>
      <c r="E42" s="44"/>
      <c r="F42" s="47" t="s">
        <v>12</v>
      </c>
      <c r="G42" s="48" t="s">
        <v>24</v>
      </c>
      <c r="H42" s="5"/>
      <c r="I42" s="5"/>
      <c r="J42" s="6"/>
      <c r="K42" s="1"/>
    </row>
    <row r="43" spans="1:11" ht="12.75">
      <c r="A43" s="1"/>
      <c r="B43" s="7"/>
      <c r="C43" s="24" t="s">
        <v>11</v>
      </c>
      <c r="D43" s="24" t="s">
        <v>18</v>
      </c>
      <c r="E43" s="24" t="s">
        <v>10</v>
      </c>
      <c r="F43" s="24" t="s">
        <v>19</v>
      </c>
      <c r="G43" s="24" t="s">
        <v>7</v>
      </c>
      <c r="H43" s="24" t="s">
        <v>8</v>
      </c>
      <c r="I43" s="24" t="s">
        <v>9</v>
      </c>
      <c r="J43" s="9"/>
      <c r="K43" s="1"/>
    </row>
    <row r="44" spans="1:11" ht="12.75">
      <c r="A44" s="1"/>
      <c r="B44" s="25" t="s">
        <v>13</v>
      </c>
      <c r="C44" s="17"/>
      <c r="D44" s="17"/>
      <c r="E44" s="19">
        <v>9049427</v>
      </c>
      <c r="F44" s="17"/>
      <c r="G44" s="19">
        <v>88750</v>
      </c>
      <c r="H44" s="19">
        <v>134400</v>
      </c>
      <c r="I44" s="19">
        <v>4550031</v>
      </c>
      <c r="J44" s="9"/>
      <c r="K44" s="1"/>
    </row>
    <row r="45" spans="1:11" ht="12.75">
      <c r="A45" s="1"/>
      <c r="B45" s="25" t="s">
        <v>14</v>
      </c>
      <c r="C45" s="17"/>
      <c r="D45" s="17"/>
      <c r="E45" s="19">
        <f>-3849131-E48</f>
        <v>-3030483</v>
      </c>
      <c r="F45" s="17"/>
      <c r="G45" s="19">
        <v>-2000</v>
      </c>
      <c r="H45" s="19">
        <v>-68051</v>
      </c>
      <c r="I45" s="19">
        <v>-3872315</v>
      </c>
      <c r="J45" s="9"/>
      <c r="K45" s="1"/>
    </row>
    <row r="46" spans="1:11" ht="12.75">
      <c r="A46" s="1"/>
      <c r="B46" s="25" t="s">
        <v>21</v>
      </c>
      <c r="C46" s="23"/>
      <c r="D46" s="23"/>
      <c r="E46" s="19">
        <v>176250</v>
      </c>
      <c r="F46" s="17"/>
      <c r="G46" s="17"/>
      <c r="H46" s="17"/>
      <c r="I46" s="17"/>
      <c r="J46" s="9"/>
      <c r="K46" s="1"/>
    </row>
    <row r="47" spans="1:11" ht="12.75">
      <c r="A47" s="1"/>
      <c r="B47" s="25" t="s">
        <v>15</v>
      </c>
      <c r="C47" s="17"/>
      <c r="D47" s="17"/>
      <c r="E47" s="19">
        <v>146580</v>
      </c>
      <c r="F47" s="17"/>
      <c r="G47" s="17"/>
      <c r="H47" s="17"/>
      <c r="I47" s="17"/>
      <c r="J47" s="9"/>
      <c r="K47" s="1"/>
    </row>
    <row r="48" spans="1:11" ht="12.75">
      <c r="A48" s="1"/>
      <c r="B48" s="25" t="s">
        <v>16</v>
      </c>
      <c r="C48" s="23"/>
      <c r="D48" s="23"/>
      <c r="E48" s="19">
        <v>-818648</v>
      </c>
      <c r="F48" s="17"/>
      <c r="G48" s="17"/>
      <c r="H48" s="17"/>
      <c r="I48" s="17"/>
      <c r="J48" s="9"/>
      <c r="K48" s="1"/>
    </row>
    <row r="49" spans="1:11" ht="12.75">
      <c r="A49" s="1"/>
      <c r="B49" s="26" t="s">
        <v>22</v>
      </c>
      <c r="C49" s="17"/>
      <c r="D49" s="17"/>
      <c r="E49" s="18">
        <f>SUM(E44:E48)</f>
        <v>5523126</v>
      </c>
      <c r="F49" s="17"/>
      <c r="G49" s="18">
        <f>SUM(G44:G48)</f>
        <v>86750</v>
      </c>
      <c r="H49" s="18">
        <f>SUM(H44:H48)</f>
        <v>66349</v>
      </c>
      <c r="I49" s="18">
        <f>SUM(I44:I48)</f>
        <v>677716</v>
      </c>
      <c r="J49" s="9"/>
      <c r="K49" s="1"/>
    </row>
    <row r="50" spans="1:11" ht="12.75">
      <c r="A50" s="1"/>
      <c r="B50" s="25" t="s">
        <v>17</v>
      </c>
      <c r="C50" s="17"/>
      <c r="D50" s="17"/>
      <c r="E50" s="19">
        <v>1769621.29</v>
      </c>
      <c r="F50" s="17"/>
      <c r="G50" s="20">
        <v>382113.8</v>
      </c>
      <c r="H50" s="20">
        <v>223782.9</v>
      </c>
      <c r="I50" s="20">
        <v>1109687.79</v>
      </c>
      <c r="J50" s="9"/>
      <c r="K50" s="1"/>
    </row>
    <row r="51" spans="1:11" ht="12.75">
      <c r="A51" s="1"/>
      <c r="B51" s="25" t="s">
        <v>20</v>
      </c>
      <c r="C51" s="32">
        <v>6.73</v>
      </c>
      <c r="D51" s="32">
        <v>1.12</v>
      </c>
      <c r="E51" s="23">
        <f>E49/E50</f>
        <v>3.1210779567418063</v>
      </c>
      <c r="F51" s="42">
        <f>SUM(C51:E51)</f>
        <v>10.971077956741807</v>
      </c>
      <c r="G51" s="23">
        <f>G49/G50</f>
        <v>0.2270266083035996</v>
      </c>
      <c r="H51" s="23">
        <f>H49/H50</f>
        <v>0.29648824820841985</v>
      </c>
      <c r="I51" s="23">
        <f>I49/I50</f>
        <v>0.6107267342285527</v>
      </c>
      <c r="J51" s="9"/>
      <c r="K51" s="1"/>
    </row>
    <row r="52" spans="1:11" ht="12.75">
      <c r="A52" s="1"/>
      <c r="B52" s="7"/>
      <c r="C52" s="8"/>
      <c r="D52" s="8"/>
      <c r="E52" s="8"/>
      <c r="F52" s="8"/>
      <c r="G52" s="8"/>
      <c r="H52" s="8"/>
      <c r="I52" s="8"/>
      <c r="J52" s="9"/>
      <c r="K52" s="1"/>
    </row>
    <row r="53" spans="1:11" ht="12.75">
      <c r="A53" s="1"/>
      <c r="B53" s="25" t="s">
        <v>33</v>
      </c>
      <c r="C53" s="17"/>
      <c r="D53" s="17"/>
      <c r="E53" s="18">
        <v>1952913</v>
      </c>
      <c r="F53" s="8"/>
      <c r="G53" s="8"/>
      <c r="H53" s="8"/>
      <c r="I53" s="8"/>
      <c r="J53" s="9"/>
      <c r="K53" s="1"/>
    </row>
    <row r="54" spans="1:11" ht="12.75">
      <c r="A54" s="1"/>
      <c r="B54" s="25" t="s">
        <v>34</v>
      </c>
      <c r="C54" s="17"/>
      <c r="D54" s="17"/>
      <c r="E54" s="18">
        <v>1134265</v>
      </c>
      <c r="F54" s="8"/>
      <c r="G54" s="8"/>
      <c r="H54" s="8"/>
      <c r="I54" s="8"/>
      <c r="J54" s="9"/>
      <c r="K54" s="1"/>
    </row>
    <row r="55" spans="1:11" ht="12.75">
      <c r="A55" s="1"/>
      <c r="B55" s="25" t="s">
        <v>5</v>
      </c>
      <c r="C55" s="17"/>
      <c r="D55" s="17"/>
      <c r="E55" s="18">
        <f>E53-E54</f>
        <v>818648</v>
      </c>
      <c r="F55" s="8"/>
      <c r="G55" s="8"/>
      <c r="H55" s="8"/>
      <c r="I55" s="8"/>
      <c r="J55" s="9"/>
      <c r="K55" s="1"/>
    </row>
    <row r="56" spans="1:11" ht="13.5" thickBot="1">
      <c r="A56" s="1"/>
      <c r="B56" s="14"/>
      <c r="C56" s="15"/>
      <c r="D56" s="15"/>
      <c r="E56" s="15"/>
      <c r="F56" s="15"/>
      <c r="G56" s="15"/>
      <c r="H56" s="15"/>
      <c r="I56" s="15"/>
      <c r="J56" s="16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8"/>
      <c r="I58" s="1"/>
      <c r="J58" s="1"/>
      <c r="K58" s="1"/>
    </row>
    <row r="59" spans="1:11" ht="12.75">
      <c r="A59" s="1"/>
      <c r="B59" s="30" t="s">
        <v>35</v>
      </c>
      <c r="C59" s="31">
        <v>2013</v>
      </c>
      <c r="D59" s="31">
        <v>2014</v>
      </c>
      <c r="E59" s="31">
        <v>2015</v>
      </c>
      <c r="F59" s="50" t="s">
        <v>41</v>
      </c>
      <c r="G59" s="31" t="s">
        <v>38</v>
      </c>
      <c r="H59" s="52"/>
      <c r="I59" s="1"/>
      <c r="J59" s="1"/>
      <c r="K59" s="1"/>
    </row>
    <row r="60" spans="1:11" ht="12.75">
      <c r="A60" s="1"/>
      <c r="B60" s="18" t="s">
        <v>3</v>
      </c>
      <c r="C60" s="18">
        <f>C62-C61</f>
        <v>8009735</v>
      </c>
      <c r="D60" s="18">
        <f>D62-D61</f>
        <v>9219174</v>
      </c>
      <c r="E60" s="18">
        <f>E62-E61</f>
        <v>8624989</v>
      </c>
      <c r="F60" s="19">
        <f>E60-D60</f>
        <v>-594185</v>
      </c>
      <c r="G60" s="51">
        <f>F60/D60</f>
        <v>-0.06445100179256841</v>
      </c>
      <c r="H60" s="1"/>
      <c r="I60" s="1"/>
      <c r="J60" s="1"/>
      <c r="K60" s="1"/>
    </row>
    <row r="61" spans="1:11" ht="12.75">
      <c r="A61" s="1"/>
      <c r="B61" s="18" t="s">
        <v>4</v>
      </c>
      <c r="C61" s="18">
        <v>1039692</v>
      </c>
      <c r="D61" s="18">
        <v>993545</v>
      </c>
      <c r="E61" s="18">
        <v>428259</v>
      </c>
      <c r="F61" s="19">
        <f>E61-D61</f>
        <v>-565286</v>
      </c>
      <c r="G61" s="51">
        <f>F61/D61</f>
        <v>-0.5689586279433745</v>
      </c>
      <c r="I61" s="1"/>
      <c r="J61" s="1"/>
      <c r="K61" s="1"/>
    </row>
    <row r="62" spans="1:11" ht="12.75">
      <c r="A62" s="1"/>
      <c r="B62" s="17" t="s">
        <v>2</v>
      </c>
      <c r="C62" s="18">
        <f>E44</f>
        <v>9049427</v>
      </c>
      <c r="D62" s="18">
        <f>E24</f>
        <v>10212719</v>
      </c>
      <c r="E62" s="18">
        <f>E6</f>
        <v>9053248</v>
      </c>
      <c r="F62" s="19">
        <f>E62-D62</f>
        <v>-1159471</v>
      </c>
      <c r="G62" s="36">
        <f>F62/D62</f>
        <v>-0.11353205742760572</v>
      </c>
      <c r="H62" s="8"/>
      <c r="I62" s="1"/>
      <c r="J62" s="1"/>
      <c r="K62" s="1"/>
    </row>
    <row r="63" spans="1:11" ht="12.75">
      <c r="A63" s="1"/>
      <c r="B63" s="17" t="s">
        <v>42</v>
      </c>
      <c r="C63" s="19">
        <f>E45</f>
        <v>-3030483</v>
      </c>
      <c r="D63" s="19">
        <f>E25</f>
        <v>-3596518</v>
      </c>
      <c r="E63" s="19">
        <f>E7</f>
        <v>-3372210</v>
      </c>
      <c r="F63" s="19">
        <f>E63-D63</f>
        <v>224308</v>
      </c>
      <c r="G63" s="37">
        <f aca="true" t="shared" si="0" ref="G63:G73">F63/D63</f>
        <v>-0.062368101591594984</v>
      </c>
      <c r="H63" s="8"/>
      <c r="I63" s="1"/>
      <c r="J63" s="1"/>
      <c r="K63" s="1"/>
    </row>
    <row r="64" spans="1:11" ht="12.75">
      <c r="A64" s="1"/>
      <c r="B64" s="49" t="s">
        <v>43</v>
      </c>
      <c r="C64" s="19">
        <f>E46+E47</f>
        <v>322830</v>
      </c>
      <c r="D64" s="18">
        <f>E26+E27</f>
        <v>248000</v>
      </c>
      <c r="E64" s="18">
        <f>E8+E9</f>
        <v>242000</v>
      </c>
      <c r="F64" s="19">
        <f>E64-D64</f>
        <v>-6000</v>
      </c>
      <c r="G64" s="37">
        <f t="shared" si="0"/>
        <v>-0.024193548387096774</v>
      </c>
      <c r="H64" s="8"/>
      <c r="I64" s="1"/>
      <c r="J64" s="1"/>
      <c r="K64" s="1"/>
    </row>
    <row r="65" spans="1:11" ht="12.75">
      <c r="A65" s="1"/>
      <c r="B65" s="17" t="s">
        <v>44</v>
      </c>
      <c r="C65" s="19">
        <f>E48</f>
        <v>-818648</v>
      </c>
      <c r="D65" s="19">
        <f>E28</f>
        <v>-268722</v>
      </c>
      <c r="E65" s="19">
        <f>E10</f>
        <v>-400000</v>
      </c>
      <c r="F65" s="19">
        <f>(E65-D65)*(-1)</f>
        <v>131278</v>
      </c>
      <c r="G65" s="36">
        <f>(F65/D65)*(-1)</f>
        <v>0.48852717678493013</v>
      </c>
      <c r="H65" s="8"/>
      <c r="I65" s="1"/>
      <c r="J65" s="1"/>
      <c r="K65" s="1"/>
    </row>
    <row r="66" spans="1:11" ht="12.75">
      <c r="A66" s="1"/>
      <c r="B66" s="17" t="s">
        <v>0</v>
      </c>
      <c r="C66" s="18">
        <f>E49</f>
        <v>5523126</v>
      </c>
      <c r="D66" s="18">
        <f>E29</f>
        <v>6595479</v>
      </c>
      <c r="E66" s="18">
        <f>E12</f>
        <v>5523038</v>
      </c>
      <c r="F66" s="19">
        <f aca="true" t="shared" si="1" ref="F66:F73">E66-D66</f>
        <v>-1072441</v>
      </c>
      <c r="G66" s="37">
        <f t="shared" si="0"/>
        <v>-0.16260244327970722</v>
      </c>
      <c r="H66" s="8"/>
      <c r="I66" s="1"/>
      <c r="J66" s="1"/>
      <c r="K66" s="1"/>
    </row>
    <row r="67" spans="1:11" ht="12.75">
      <c r="A67" s="1"/>
      <c r="B67" s="17" t="s">
        <v>1</v>
      </c>
      <c r="C67" s="19">
        <f>E50</f>
        <v>1769621.29</v>
      </c>
      <c r="D67" s="20">
        <f>E30</f>
        <v>1786611.9</v>
      </c>
      <c r="E67" s="20">
        <f>E13</f>
        <v>1868082.7</v>
      </c>
      <c r="F67" s="19">
        <f t="shared" si="1"/>
        <v>81470.80000000005</v>
      </c>
      <c r="G67" s="36">
        <f t="shared" si="0"/>
        <v>0.04560072615658725</v>
      </c>
      <c r="H67" s="8"/>
      <c r="I67" s="45" t="s">
        <v>39</v>
      </c>
      <c r="J67" s="1"/>
      <c r="K67" s="1"/>
    </row>
    <row r="68" spans="1:11" ht="12.75">
      <c r="A68" s="1"/>
      <c r="B68" s="17" t="s">
        <v>36</v>
      </c>
      <c r="C68" s="23">
        <f>E51</f>
        <v>3.1210779567418063</v>
      </c>
      <c r="D68" s="21">
        <f>E31</f>
        <v>3.6916125992444138</v>
      </c>
      <c r="E68" s="21">
        <f>E14</f>
        <v>2.956527567007606</v>
      </c>
      <c r="F68" s="34">
        <f t="shared" si="1"/>
        <v>-0.7350850322368077</v>
      </c>
      <c r="G68" s="37">
        <f t="shared" si="0"/>
        <v>-0.19912301534220092</v>
      </c>
      <c r="H68" s="8"/>
      <c r="I68" s="1"/>
      <c r="J68" s="1"/>
      <c r="K68" s="1"/>
    </row>
    <row r="69" spans="1:11" ht="12.75">
      <c r="A69" s="1"/>
      <c r="B69" s="17" t="s">
        <v>45</v>
      </c>
      <c r="C69" s="33">
        <f>C51+D51</f>
        <v>7.8500000000000005</v>
      </c>
      <c r="D69" s="21">
        <f>C31+D31</f>
        <v>7.861</v>
      </c>
      <c r="E69" s="21">
        <f>C14+D14</f>
        <v>7.927</v>
      </c>
      <c r="F69" s="34">
        <f t="shared" si="1"/>
        <v>0.06599999999999984</v>
      </c>
      <c r="G69" s="37">
        <f t="shared" si="0"/>
        <v>0.008395878386973647</v>
      </c>
      <c r="H69" s="8"/>
      <c r="I69" s="1"/>
      <c r="J69" s="1"/>
      <c r="K69" s="1"/>
    </row>
    <row r="70" spans="1:11" ht="12.75">
      <c r="A70" s="1"/>
      <c r="B70" s="28" t="s">
        <v>37</v>
      </c>
      <c r="C70" s="29">
        <f>F51</f>
        <v>10.971077956741807</v>
      </c>
      <c r="D70" s="21">
        <f>F31</f>
        <v>11.552612599244414</v>
      </c>
      <c r="E70" s="21">
        <f>F14</f>
        <v>10.883527567007606</v>
      </c>
      <c r="F70" s="34">
        <f t="shared" si="1"/>
        <v>-0.6690850322368078</v>
      </c>
      <c r="G70" s="37">
        <f t="shared" si="0"/>
        <v>-0.05791633939846374</v>
      </c>
      <c r="H70" s="8"/>
      <c r="I70" s="1"/>
      <c r="J70" s="1"/>
      <c r="K70" s="1"/>
    </row>
    <row r="71" spans="1:11" ht="12.75">
      <c r="A71" s="1"/>
      <c r="B71" s="17" t="s">
        <v>46</v>
      </c>
      <c r="C71" s="23">
        <f>G51</f>
        <v>0.2270266083035996</v>
      </c>
      <c r="D71" s="23">
        <f>G31</f>
        <v>0.23228045511787473</v>
      </c>
      <c r="E71" s="23">
        <f>G14</f>
        <v>0.23999880280271735</v>
      </c>
      <c r="F71" s="34">
        <f t="shared" si="1"/>
        <v>0.007718347684842614</v>
      </c>
      <c r="G71" s="37">
        <f t="shared" si="0"/>
        <v>0.03322857138766068</v>
      </c>
      <c r="H71" s="8"/>
      <c r="I71" s="1"/>
      <c r="J71" s="1"/>
      <c r="K71" s="1"/>
    </row>
    <row r="72" spans="1:11" ht="12.75">
      <c r="A72" s="1"/>
      <c r="B72" s="17" t="s">
        <v>47</v>
      </c>
      <c r="C72" s="23">
        <f>H51</f>
        <v>0.29648824820841985</v>
      </c>
      <c r="D72" s="23">
        <f>H31</f>
        <v>0.4029943160618063</v>
      </c>
      <c r="E72" s="23">
        <f>H14</f>
        <v>0.2500016191552543</v>
      </c>
      <c r="F72" s="34">
        <f t="shared" si="1"/>
        <v>-0.15299269690655198</v>
      </c>
      <c r="G72" s="37">
        <f t="shared" si="0"/>
        <v>-0.3796398381040388</v>
      </c>
      <c r="H72" s="8"/>
      <c r="I72" s="1"/>
      <c r="J72" s="1"/>
      <c r="K72" s="1"/>
    </row>
    <row r="73" spans="1:11" ht="12.75">
      <c r="A73" s="1"/>
      <c r="B73" s="17" t="s">
        <v>48</v>
      </c>
      <c r="C73" s="23">
        <f>I51</f>
        <v>0.6107267342285527</v>
      </c>
      <c r="D73" s="23">
        <f>I31</f>
        <v>0.532589974478088</v>
      </c>
      <c r="E73" s="23">
        <f>I14</f>
        <v>0.5799996819738935</v>
      </c>
      <c r="F73" s="34">
        <f t="shared" si="1"/>
        <v>0.04740970749580553</v>
      </c>
      <c r="G73" s="37">
        <f t="shared" si="0"/>
        <v>0.08901727363956619</v>
      </c>
      <c r="H73" s="8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8"/>
      <c r="I74" s="1"/>
      <c r="J74" s="1"/>
      <c r="K74" s="1"/>
    </row>
    <row r="75" spans="1:11" ht="12.75">
      <c r="A75" s="1"/>
      <c r="B75" s="17" t="s">
        <v>33</v>
      </c>
      <c r="C75" s="18">
        <f>E53</f>
        <v>1952913</v>
      </c>
      <c r="D75" s="18">
        <f>E36</f>
        <v>1630845</v>
      </c>
      <c r="E75" s="18">
        <f>E16</f>
        <v>2002437</v>
      </c>
      <c r="F75" s="18">
        <f>E75-D75</f>
        <v>371592</v>
      </c>
      <c r="G75" s="35">
        <f>F75/E75</f>
        <v>0.18556988309744576</v>
      </c>
      <c r="H75" s="1"/>
      <c r="I75" s="1"/>
      <c r="J75" s="1"/>
      <c r="K75" s="1"/>
    </row>
    <row r="76" spans="1:11" ht="12.75">
      <c r="A76" s="1"/>
      <c r="B76" s="17" t="s">
        <v>34</v>
      </c>
      <c r="C76" s="18">
        <f>E54</f>
        <v>1134265</v>
      </c>
      <c r="D76" s="18">
        <f>E37</f>
        <v>1362123</v>
      </c>
      <c r="E76" s="18">
        <f>E17</f>
        <v>1179296</v>
      </c>
      <c r="F76" s="19">
        <f>E76-D76</f>
        <v>-182827</v>
      </c>
      <c r="G76" s="35">
        <f>F76/E76</f>
        <v>-0.15503062844273194</v>
      </c>
      <c r="H76" s="1"/>
      <c r="I76" s="1"/>
      <c r="J76" s="1"/>
      <c r="K76" s="1"/>
    </row>
    <row r="77" spans="2:11" ht="12.75">
      <c r="B77" s="17" t="s">
        <v>5</v>
      </c>
      <c r="C77" s="18">
        <f>E55</f>
        <v>818648</v>
      </c>
      <c r="D77" s="18">
        <f>E38</f>
        <v>268722</v>
      </c>
      <c r="E77" s="18">
        <f>E18</f>
        <v>823141</v>
      </c>
      <c r="F77" s="18">
        <f>E77-D77</f>
        <v>554419</v>
      </c>
      <c r="G77" s="35">
        <f>F77/E77</f>
        <v>0.6735407421085816</v>
      </c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/>
  <printOptions/>
  <pageMargins left="0.75" right="0.516666666666667" top="1" bottom="1" header="0.5" footer="0.5"/>
  <pageSetup fitToHeight="1" fitToWidth="1" orientation="portrait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Crawford</dc:creator>
  <cp:keywords/>
  <dc:description/>
  <cp:lastModifiedBy>Brown</cp:lastModifiedBy>
  <cp:lastPrinted>2015-11-29T10:37:57Z</cp:lastPrinted>
  <dcterms:created xsi:type="dcterms:W3CDTF">2014-11-07T23:20:07Z</dcterms:created>
  <dcterms:modified xsi:type="dcterms:W3CDTF">2015-12-06T00:43:52Z</dcterms:modified>
  <cp:category/>
  <cp:version/>
  <cp:contentType/>
  <cp:contentStatus/>
</cp:coreProperties>
</file>